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zau\OneDrive\Desktop\Gar24ECF\"/>
    </mc:Choice>
  </mc:AlternateContent>
  <xr:revisionPtr revIDLastSave="0" documentId="8_{CE784BE5-3BE5-4633-BEE8-BDFB290D7C85}" xr6:coauthVersionLast="47" xr6:coauthVersionMax="47" xr10:uidLastSave="{00000000-0000-0000-0000-000000000000}"/>
  <bookViews>
    <workbookView xWindow="-120" yWindow="-120" windowWidth="24240" windowHeight="13140" xr2:uid="{93EC19DB-A385-4E4C-AC06-2AEE991D5D47}"/>
  </bookViews>
  <sheets>
    <sheet name="Garfield24ResECF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5" i="2" l="1"/>
  <c r="N46" i="2"/>
  <c r="I4" i="2"/>
  <c r="L4" i="2"/>
  <c r="N4" i="2" s="1"/>
  <c r="I5" i="2"/>
  <c r="L5" i="2"/>
  <c r="N5" i="2" s="1"/>
  <c r="I6" i="2"/>
  <c r="L6" i="2"/>
  <c r="N6" i="2" s="1"/>
  <c r="I7" i="2"/>
  <c r="L7" i="2"/>
  <c r="P7" i="2" s="1"/>
  <c r="I8" i="2"/>
  <c r="L8" i="2"/>
  <c r="P8" i="2" s="1"/>
  <c r="I9" i="2"/>
  <c r="L9" i="2"/>
  <c r="N9" i="2" s="1"/>
  <c r="I10" i="2"/>
  <c r="L10" i="2"/>
  <c r="P10" i="2" s="1"/>
  <c r="I11" i="2"/>
  <c r="L11" i="2"/>
  <c r="P11" i="2" s="1"/>
  <c r="I12" i="2"/>
  <c r="L12" i="2"/>
  <c r="N12" i="2" s="1"/>
  <c r="I13" i="2"/>
  <c r="L13" i="2"/>
  <c r="P13" i="2" s="1"/>
  <c r="I14" i="2"/>
  <c r="L14" i="2"/>
  <c r="N14" i="2" s="1"/>
  <c r="I15" i="2"/>
  <c r="L15" i="2"/>
  <c r="N15" i="2" s="1"/>
  <c r="I16" i="2"/>
  <c r="L16" i="2"/>
  <c r="N16" i="2" s="1"/>
  <c r="I17" i="2"/>
  <c r="L17" i="2"/>
  <c r="N17" i="2" s="1"/>
  <c r="I18" i="2"/>
  <c r="L18" i="2"/>
  <c r="N18" i="2" s="1"/>
  <c r="I19" i="2"/>
  <c r="L19" i="2"/>
  <c r="N19" i="2" s="1"/>
  <c r="I20" i="2"/>
  <c r="L20" i="2"/>
  <c r="N20" i="2" s="1"/>
  <c r="I21" i="2"/>
  <c r="L21" i="2"/>
  <c r="P21" i="2" s="1"/>
  <c r="I22" i="2"/>
  <c r="L22" i="2"/>
  <c r="N22" i="2" s="1"/>
  <c r="I23" i="2"/>
  <c r="L23" i="2"/>
  <c r="P23" i="2" s="1"/>
  <c r="I24" i="2"/>
  <c r="L24" i="2"/>
  <c r="N24" i="2" s="1"/>
  <c r="I25" i="2"/>
  <c r="L25" i="2"/>
  <c r="N25" i="2" s="1"/>
  <c r="I26" i="2"/>
  <c r="L26" i="2"/>
  <c r="N26" i="2" s="1"/>
  <c r="I27" i="2"/>
  <c r="L27" i="2"/>
  <c r="N27" i="2" s="1"/>
  <c r="I28" i="2"/>
  <c r="L28" i="2"/>
  <c r="N28" i="2" s="1"/>
  <c r="I29" i="2"/>
  <c r="L29" i="2"/>
  <c r="N29" i="2" s="1"/>
  <c r="I30" i="2"/>
  <c r="L30" i="2"/>
  <c r="P30" i="2" s="1"/>
  <c r="I31" i="2"/>
  <c r="L31" i="2"/>
  <c r="N31" i="2" s="1"/>
  <c r="I32" i="2"/>
  <c r="L32" i="2"/>
  <c r="N32" i="2" s="1"/>
  <c r="I33" i="2"/>
  <c r="L33" i="2"/>
  <c r="N33" i="2" s="1"/>
  <c r="I34" i="2"/>
  <c r="L34" i="2"/>
  <c r="N34" i="2" s="1"/>
  <c r="I35" i="2"/>
  <c r="L35" i="2"/>
  <c r="N35" i="2" s="1"/>
  <c r="I36" i="2"/>
  <c r="L36" i="2"/>
  <c r="N36" i="2" s="1"/>
  <c r="I37" i="2"/>
  <c r="L37" i="2"/>
  <c r="P37" i="2" s="1"/>
  <c r="I38" i="2"/>
  <c r="L38" i="2"/>
  <c r="N38" i="2" s="1"/>
  <c r="I39" i="2"/>
  <c r="L39" i="2"/>
  <c r="P39" i="2" s="1"/>
  <c r="I40" i="2"/>
  <c r="L40" i="2"/>
  <c r="N40" i="2" s="1"/>
  <c r="I41" i="2"/>
  <c r="L41" i="2"/>
  <c r="N41" i="2" s="1"/>
  <c r="I42" i="2"/>
  <c r="L42" i="2"/>
  <c r="P42" i="2" s="1"/>
  <c r="I43" i="2"/>
  <c r="L43" i="2"/>
  <c r="N43" i="2" s="1"/>
  <c r="D44" i="2"/>
  <c r="G44" i="2"/>
  <c r="H44" i="2"/>
  <c r="J44" i="2"/>
  <c r="M44" i="2"/>
  <c r="P4" i="2" l="1"/>
  <c r="P31" i="2"/>
  <c r="I45" i="2"/>
  <c r="P26" i="2"/>
  <c r="N23" i="2"/>
  <c r="P22" i="2"/>
  <c r="P24" i="2"/>
  <c r="P38" i="2"/>
  <c r="N39" i="2"/>
  <c r="P15" i="2"/>
  <c r="N13" i="2"/>
  <c r="P17" i="2"/>
  <c r="N10" i="2"/>
  <c r="P40" i="2"/>
  <c r="P33" i="2"/>
  <c r="N11" i="2"/>
  <c r="P9" i="2"/>
  <c r="N42" i="2"/>
  <c r="N8" i="2"/>
  <c r="P43" i="2"/>
  <c r="P35" i="2"/>
  <c r="P32" i="2"/>
  <c r="P28" i="2"/>
  <c r="P19" i="2"/>
  <c r="L44" i="2"/>
  <c r="N45" i="2" s="1"/>
  <c r="N37" i="2"/>
  <c r="N30" i="2"/>
  <c r="N21" i="2"/>
  <c r="I46" i="2"/>
  <c r="P34" i="2"/>
  <c r="P27" i="2"/>
  <c r="P18" i="2"/>
  <c r="P16" i="2"/>
  <c r="P14" i="2"/>
  <c r="P5" i="2"/>
  <c r="N7" i="2"/>
  <c r="P41" i="2"/>
  <c r="P36" i="2"/>
  <c r="P29" i="2"/>
  <c r="P25" i="2"/>
  <c r="P20" i="2"/>
  <c r="P12" i="2"/>
  <c r="P6" i="2"/>
  <c r="R31" i="2" l="1"/>
  <c r="R26" i="2"/>
  <c r="R36" i="2"/>
  <c r="R11" i="2"/>
  <c r="R27" i="2"/>
  <c r="R4" i="2"/>
  <c r="R39" i="2"/>
  <c r="R21" i="2" l="1"/>
  <c r="R5" i="2"/>
  <c r="R41" i="2"/>
  <c r="R13" i="2"/>
  <c r="R25" i="2"/>
  <c r="R38" i="2"/>
  <c r="R15" i="2"/>
  <c r="R37" i="2"/>
  <c r="R23" i="2"/>
  <c r="R17" i="2"/>
  <c r="R28" i="2"/>
  <c r="R30" i="2"/>
  <c r="R10" i="2"/>
  <c r="R33" i="2"/>
  <c r="R16" i="2"/>
  <c r="R24" i="2"/>
  <c r="R22" i="2"/>
  <c r="R8" i="2"/>
  <c r="R44" i="2"/>
  <c r="R18" i="2"/>
  <c r="R20" i="2"/>
  <c r="R6" i="2"/>
  <c r="R43" i="2"/>
  <c r="R34" i="2"/>
  <c r="R19" i="2"/>
  <c r="R12" i="2"/>
  <c r="R14" i="2"/>
  <c r="R9" i="2"/>
  <c r="R40" i="2"/>
  <c r="R42" i="2"/>
  <c r="R7" i="2"/>
  <c r="R35" i="2"/>
  <c r="R29" i="2"/>
  <c r="R32" i="2"/>
  <c r="Q46" i="2" l="1"/>
</calcChain>
</file>

<file path=xl/sharedStrings.xml><?xml version="1.0" encoding="utf-8"?>
<sst xmlns="http://schemas.openxmlformats.org/spreadsheetml/2006/main" count="240" uniqueCount="111">
  <si>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</si>
  <si>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</si>
  <si>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</si>
  <si>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</si>
  <si>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</si>
  <si>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</si>
  <si>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</si>
  <si>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</si>
  <si>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</si>
  <si>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</si>
  <si>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</si>
  <si>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</si>
  <si>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</si>
  <si>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</si>
  <si>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</si>
  <si>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</si>
  <si>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</si>
  <si>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</si>
  <si>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Land Value</t>
  </si>
  <si>
    <t>Other Parcels in Sale</t>
  </si>
  <si>
    <t>050-001-200-005-01</t>
  </si>
  <si>
    <t>166 W ALMEDA BEACH RD</t>
  </si>
  <si>
    <t>WD</t>
  </si>
  <si>
    <t>03-ARM'S LENGTH</t>
  </si>
  <si>
    <t>RES</t>
  </si>
  <si>
    <t>050-001-300-040-07</t>
  </si>
  <si>
    <t>W ALMEDA BEACH RD</t>
  </si>
  <si>
    <t>050-001-300-050-00</t>
  </si>
  <si>
    <t>473 W ALMEDA BEACH RD</t>
  </si>
  <si>
    <t>050-002-100-010-01</t>
  </si>
  <si>
    <t>975 W TOWNLINE 16 RD</t>
  </si>
  <si>
    <t>050-003-400-035-00</t>
  </si>
  <si>
    <t>1010 W NEWBERG RD</t>
  </si>
  <si>
    <t>050-004-100-005-00</t>
  </si>
  <si>
    <t>2820 N CARTER RD</t>
  </si>
  <si>
    <t>050-004-300-005-02</t>
  </si>
  <si>
    <t>2582 N CARTER RD</t>
  </si>
  <si>
    <t>050-005-200-035-03</t>
  </si>
  <si>
    <t>2045 W TOWNLINE 16 RD</t>
  </si>
  <si>
    <t>2240 N BAY MID COUNTY LINE RD</t>
  </si>
  <si>
    <t>050-007-300-015-04</t>
  </si>
  <si>
    <t>050-008-100-020-01</t>
  </si>
  <si>
    <t>2405 W NEWBERG RD</t>
  </si>
  <si>
    <t>050-010-100-020-00</t>
  </si>
  <si>
    <t>1493 W NEWBERG RD</t>
  </si>
  <si>
    <t>050-010-400-035-02</t>
  </si>
  <si>
    <t>2007 N GARFIELD RD</t>
  </si>
  <si>
    <t>050-010-400-035-08</t>
  </si>
  <si>
    <t>1118 W ERICKSON RD</t>
  </si>
  <si>
    <t>050-010-400-040-00, 050-010-400-035-13</t>
  </si>
  <si>
    <t>050-010-400-035-13</t>
  </si>
  <si>
    <t>N GARFIELD RD</t>
  </si>
  <si>
    <t>050-010-400-040-00, 050-010-400-035-08</t>
  </si>
  <si>
    <t>050-010-400-040-00</t>
  </si>
  <si>
    <t>W ERICKSON RD</t>
  </si>
  <si>
    <t>050-010-400-035-08, 050-010-400-035-13</t>
  </si>
  <si>
    <t>050-011-200-005-01</t>
  </si>
  <si>
    <t>701 W NEWBERG RD</t>
  </si>
  <si>
    <t>050-016-300-005-10</t>
  </si>
  <si>
    <t>1560 N CARTER RD</t>
  </si>
  <si>
    <t>050-019-200-010-00</t>
  </si>
  <si>
    <t>1400 N ROGERS RD</t>
  </si>
  <si>
    <t>050-020-400-020-02</t>
  </si>
  <si>
    <t>1101 N CARTER RD</t>
  </si>
  <si>
    <t>050-026-200-045-00</t>
  </si>
  <si>
    <t>867 N 9 MILE RD</t>
  </si>
  <si>
    <t>050-027-300-010-07</t>
  </si>
  <si>
    <t>1350 W ANDERSON RD</t>
  </si>
  <si>
    <t>050-027-300-025-00</t>
  </si>
  <si>
    <t>1412 W ANDERSON RD</t>
  </si>
  <si>
    <t>050-027-300-030-00</t>
  </si>
  <si>
    <t>1446 W ANDERSON RD</t>
  </si>
  <si>
    <t>050-027-400-060-01</t>
  </si>
  <si>
    <t>1024 W ANDERSON RD</t>
  </si>
  <si>
    <t>050-027-400-065-00</t>
  </si>
  <si>
    <t>1030 W ANDERSON RD</t>
  </si>
  <si>
    <t>050-032-200-020-03</t>
  </si>
  <si>
    <t>2071 W ANDERSON RD</t>
  </si>
  <si>
    <t>050-033-300-005-01</t>
  </si>
  <si>
    <t>W LINWOOD RD</t>
  </si>
  <si>
    <t>050-033-300-010-03</t>
  </si>
  <si>
    <t>1816 W LINWOOD RD</t>
  </si>
  <si>
    <t>050-033-300-015-02</t>
  </si>
  <si>
    <t>1938 W LINWOOD RD</t>
  </si>
  <si>
    <t>050-033-400-030-02</t>
  </si>
  <si>
    <t>1550 LINWOOD RD (CAROUSEL CT)</t>
  </si>
  <si>
    <t>050-034-200-035-01</t>
  </si>
  <si>
    <t>1041 W ANDERSON RD</t>
  </si>
  <si>
    <t>050-035-300-015-01</t>
  </si>
  <si>
    <t>234 N GARFIELD RD</t>
  </si>
  <si>
    <t>050-036-300-020-02</t>
  </si>
  <si>
    <t>050-036-300-045-01</t>
  </si>
  <si>
    <t>34 N 9 MILE RD</t>
  </si>
  <si>
    <t>050-036-400-005-01</t>
  </si>
  <si>
    <t>223 N 8 MILE RD</t>
  </si>
  <si>
    <t>050-036-400-045-00</t>
  </si>
  <si>
    <t>142 W LINWOOD RD</t>
  </si>
  <si>
    <t>050-J05-000-002-00</t>
  </si>
  <si>
    <t>54 W LINWOOD RD</t>
  </si>
  <si>
    <t>CD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</si>
  <si>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</si>
  <si>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</si>
  <si>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</si>
  <si>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</si>
  <si>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</si>
  <si>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</si>
  <si>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</si>
  <si>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2024 Garfield Township Residential ECF Analysis</t>
  </si>
  <si>
    <t>Residential ECF used for 2024: 1.03</t>
  </si>
  <si>
    <t xml:space="preserve">Line 45 </t>
  </si>
  <si>
    <t>sold together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</si>
</sst>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0" fontId="0" fillId="2" borderId="0" xfId="0" applyFill="1"/>
    <xf numFmtId="14" fontId="0" fillId="2" borderId="0" xfId="0" applyNumberFormat="1" applyFill="1"/>
    <xf numFmtId="164" fontId="0" fillId="2" borderId="0" xfId="0" applyNumberFormat="1" applyFill="1"/>
    <xf numFmtId="2" fontId="0" fillId="2" borderId="0" xfId="0" applyNumberFormat="1" applyFill="1"/>
    <xf numFmtId="0" fontId="3" fillId="0" borderId="0" xfId="0" applyFont="1"/>
    <xf numFmtId="2" fontId="3" fillId="0" borderId="0" xfId="0" applyNumberFormat="1" applyFont="1"/>
    <xf numFmtId="164" fontId="2" fillId="0" borderId="0" xfId="0" applyNumberFormat="1" applyFont="1"/>
    <xf numFmtId="2" fontId="0" fillId="0" borderId="0" xfId="0" quotePrefix="1" applyNumberFormat="1"/>
    <xf numFmtId="2" fontId="0" fillId="2" borderId="0" xfId="0" quotePrefix="1" applyNumberFormat="1" applyFill="1"/>
    <xf numFmtId="2" fontId="4" fillId="0" borderId="0" xfId="0" applyNumberFormat="1" applyFont="1"/>
    <xf numFmtId="164" fontId="4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3FAD1-6882-4926-AB94-A4DFEBF85B01}">
  <dimension ref="A1:T48"/>
  <sheetViews>
    <sheetView tabSelected="1" topLeftCell="A31" workbookViewId="0">
      <selection activeCell="A48" sqref="A48"/>
    </sheetView>
  </sheetViews>
  <sheetFormatPr defaultRowHeight="15" x14ac:dyDescent="0.25"/>
  <cols>
    <col min="1" max="1" width="18.140625" customWidth="1"/>
    <col min="2" max="2" width="0" hidden="1" customWidth="1"/>
    <col min="3" max="3" width="11.140625" style="1" customWidth="1"/>
    <col min="4" max="4" width="12.7109375" style="2" bestFit="1" customWidth="1"/>
    <col min="5" max="5" width="5.140625" customWidth="1"/>
    <col min="7" max="8" width="12.7109375" style="2" bestFit="1" customWidth="1"/>
    <col min="9" max="9" width="9.140625" style="3"/>
    <col min="10" max="10" width="12.7109375" style="2" bestFit="1" customWidth="1"/>
    <col min="11" max="11" width="11.140625" style="2" bestFit="1" customWidth="1"/>
    <col min="12" max="13" width="12.7109375" style="2" bestFit="1" customWidth="1"/>
    <col min="14" max="14" width="9.140625" style="3"/>
    <col min="15" max="15" width="10" bestFit="1" customWidth="1"/>
    <col min="16" max="16" width="9.140625" style="2"/>
    <col min="17" max="17" width="9.140625" style="3"/>
    <col min="18" max="18" width="12.140625" style="3" customWidth="1"/>
    <col min="19" max="19" width="11.140625" style="2" bestFit="1" customWidth="1"/>
    <col min="20" max="20" width="18.5703125" customWidth="1"/>
  </cols>
  <sheetData>
    <row r="1" spans="1:20" x14ac:dyDescent="0.25">
      <c r="F1" s="4" t="s">
        <v>107</v>
      </c>
    </row>
    <row r="3" spans="1:20" x14ac:dyDescent="0.25">
      <c r="A3" t="s">
        <v>0</v>
      </c>
      <c r="B3" t="s">
        <v>1</v>
      </c>
      <c r="C3" s="1" t="s">
        <v>2</v>
      </c>
      <c r="D3" s="2" t="s">
        <v>3</v>
      </c>
      <c r="E3" t="s">
        <v>4</v>
      </c>
      <c r="F3" t="s">
        <v>5</v>
      </c>
      <c r="G3" s="2" t="s">
        <v>6</v>
      </c>
      <c r="H3" s="2" t="s">
        <v>7</v>
      </c>
      <c r="I3" s="3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3" t="s">
        <v>13</v>
      </c>
      <c r="O3" t="s">
        <v>14</v>
      </c>
      <c r="P3" s="2" t="s">
        <v>15</v>
      </c>
      <c r="Q3" s="3" t="s">
        <v>16</v>
      </c>
      <c r="R3" s="3" t="s">
        <v>17</v>
      </c>
      <c r="S3" s="2" t="s">
        <v>18</v>
      </c>
      <c r="T3" t="s">
        <v>19</v>
      </c>
    </row>
    <row r="4" spans="1:20" x14ac:dyDescent="0.25">
      <c r="A4" t="s">
        <v>20</v>
      </c>
      <c r="B4" t="s">
        <v>21</v>
      </c>
      <c r="C4" s="1">
        <v>44627</v>
      </c>
      <c r="D4" s="2">
        <v>160000</v>
      </c>
      <c r="E4" t="s">
        <v>22</v>
      </c>
      <c r="F4" t="s">
        <v>23</v>
      </c>
      <c r="G4" s="2">
        <v>160000</v>
      </c>
      <c r="H4" s="2">
        <v>36750</v>
      </c>
      <c r="I4" s="3">
        <f t="shared" ref="I4:I43" si="0">H4/G4*100</f>
        <v>22.96875</v>
      </c>
      <c r="J4" s="2">
        <v>75705</v>
      </c>
      <c r="K4" s="2">
        <v>6316</v>
      </c>
      <c r="L4" s="2">
        <f t="shared" ref="L4:L43" si="1">G4-K4</f>
        <v>153684</v>
      </c>
      <c r="M4" s="2">
        <v>83601.203125</v>
      </c>
      <c r="N4" s="3">
        <f t="shared" ref="N4:N43" si="2">L4/M4</f>
        <v>1.8382989030697636</v>
      </c>
      <c r="O4">
        <v>1418</v>
      </c>
      <c r="P4" s="2">
        <f t="shared" ref="P4:P43" si="3">L4/O4</f>
        <v>108.38081805359661</v>
      </c>
      <c r="Q4" s="12" t="s">
        <v>24</v>
      </c>
      <c r="R4" s="3">
        <f>ABS(N46-N4)*100</f>
        <v>61.863183101450623</v>
      </c>
      <c r="S4" s="2">
        <v>6316</v>
      </c>
    </row>
    <row r="5" spans="1:20" x14ac:dyDescent="0.25">
      <c r="A5" t="s">
        <v>20</v>
      </c>
      <c r="B5" t="s">
        <v>21</v>
      </c>
      <c r="C5" s="1">
        <v>44799</v>
      </c>
      <c r="D5" s="2">
        <v>182000</v>
      </c>
      <c r="E5" t="s">
        <v>22</v>
      </c>
      <c r="F5" t="s">
        <v>23</v>
      </c>
      <c r="G5" s="2">
        <v>182000</v>
      </c>
      <c r="H5" s="2">
        <v>37850</v>
      </c>
      <c r="I5" s="3">
        <f t="shared" si="0"/>
        <v>20.796703296703299</v>
      </c>
      <c r="J5" s="2">
        <v>82072</v>
      </c>
      <c r="K5" s="2">
        <v>6316</v>
      </c>
      <c r="L5" s="2">
        <f t="shared" si="1"/>
        <v>175684</v>
      </c>
      <c r="M5" s="2">
        <v>91272.2890625</v>
      </c>
      <c r="N5" s="3">
        <f t="shared" si="2"/>
        <v>1.9248339425309897</v>
      </c>
      <c r="O5">
        <v>1418</v>
      </c>
      <c r="P5" s="2">
        <f t="shared" si="3"/>
        <v>123.89562764456981</v>
      </c>
      <c r="Q5" s="12" t="s">
        <v>24</v>
      </c>
      <c r="R5" s="3">
        <f>ABS(N46-N5)*100</f>
        <v>70.516687047573228</v>
      </c>
      <c r="S5" s="2">
        <v>6316</v>
      </c>
    </row>
    <row r="6" spans="1:20" s="5" customFormat="1" x14ac:dyDescent="0.25">
      <c r="A6" s="5" t="s">
        <v>25</v>
      </c>
      <c r="B6" s="5" t="s">
        <v>26</v>
      </c>
      <c r="C6" s="6">
        <v>44309</v>
      </c>
      <c r="D6" s="7">
        <v>40000</v>
      </c>
      <c r="E6" s="5" t="s">
        <v>22</v>
      </c>
      <c r="F6" s="5" t="s">
        <v>23</v>
      </c>
      <c r="G6" s="7">
        <v>40000</v>
      </c>
      <c r="H6" s="7">
        <v>41000</v>
      </c>
      <c r="I6" s="8">
        <f t="shared" si="0"/>
        <v>102.49999999999999</v>
      </c>
      <c r="J6" s="7">
        <v>79676</v>
      </c>
      <c r="K6" s="7">
        <v>17107</v>
      </c>
      <c r="L6" s="7">
        <f t="shared" si="1"/>
        <v>22893</v>
      </c>
      <c r="M6" s="7">
        <v>80505.186427696099</v>
      </c>
      <c r="N6" s="8">
        <f t="shared" si="2"/>
        <v>0.28436677207822914</v>
      </c>
      <c r="O6" s="5">
        <v>960</v>
      </c>
      <c r="P6" s="7">
        <f t="shared" si="3"/>
        <v>23.846875000000001</v>
      </c>
      <c r="Q6" s="13" t="s">
        <v>24</v>
      </c>
      <c r="R6" s="8">
        <f>ABS(N46-N6)*100</f>
        <v>93.530029997702826</v>
      </c>
      <c r="S6" s="7">
        <v>17107</v>
      </c>
      <c r="T6" s="5" t="s">
        <v>27</v>
      </c>
    </row>
    <row r="7" spans="1:20" s="5" customFormat="1" x14ac:dyDescent="0.25">
      <c r="A7" s="5" t="s">
        <v>27</v>
      </c>
      <c r="B7" s="5" t="s">
        <v>28</v>
      </c>
      <c r="C7" s="6">
        <v>44309</v>
      </c>
      <c r="D7" s="7">
        <v>40000</v>
      </c>
      <c r="E7" s="5" t="s">
        <v>22</v>
      </c>
      <c r="F7" s="5" t="s">
        <v>23</v>
      </c>
      <c r="G7" s="7">
        <v>40000</v>
      </c>
      <c r="H7" s="7">
        <v>41000</v>
      </c>
      <c r="I7" s="8">
        <f t="shared" si="0"/>
        <v>102.49999999999999</v>
      </c>
      <c r="J7" s="7">
        <v>79676</v>
      </c>
      <c r="K7" s="7">
        <v>17107</v>
      </c>
      <c r="L7" s="7">
        <f t="shared" si="1"/>
        <v>22893</v>
      </c>
      <c r="M7" s="7">
        <v>80505.186427696099</v>
      </c>
      <c r="N7" s="8">
        <f t="shared" si="2"/>
        <v>0.28436677207822914</v>
      </c>
      <c r="O7" s="5">
        <v>960</v>
      </c>
      <c r="P7" s="7">
        <f t="shared" si="3"/>
        <v>23.846875000000001</v>
      </c>
      <c r="Q7" s="13" t="s">
        <v>24</v>
      </c>
      <c r="R7" s="8">
        <f>ABS(N46-N7)*100</f>
        <v>93.530029997702826</v>
      </c>
      <c r="S7" s="7">
        <v>17107</v>
      </c>
      <c r="T7" s="5" t="s">
        <v>25</v>
      </c>
    </row>
    <row r="8" spans="1:20" x14ac:dyDescent="0.25">
      <c r="A8" t="s">
        <v>29</v>
      </c>
      <c r="B8" t="s">
        <v>30</v>
      </c>
      <c r="C8" s="1">
        <v>44826</v>
      </c>
      <c r="D8" s="2">
        <v>180000</v>
      </c>
      <c r="E8" t="s">
        <v>22</v>
      </c>
      <c r="F8" t="s">
        <v>23</v>
      </c>
      <c r="G8" s="2">
        <v>180000</v>
      </c>
      <c r="H8" s="2">
        <v>56750</v>
      </c>
      <c r="I8" s="3">
        <f t="shared" si="0"/>
        <v>31.527777777777779</v>
      </c>
      <c r="J8" s="2">
        <v>120564</v>
      </c>
      <c r="K8" s="2">
        <v>21984</v>
      </c>
      <c r="L8" s="2">
        <f t="shared" si="1"/>
        <v>158016</v>
      </c>
      <c r="M8" s="2">
        <v>117940.51507994189</v>
      </c>
      <c r="N8" s="3">
        <f t="shared" si="2"/>
        <v>1.3397940469642202</v>
      </c>
      <c r="O8">
        <v>1152</v>
      </c>
      <c r="P8" s="2">
        <f t="shared" si="3"/>
        <v>137.16666666666666</v>
      </c>
      <c r="Q8" s="12" t="s">
        <v>24</v>
      </c>
      <c r="R8" s="3">
        <f>ABS(N46-N8)*100</f>
        <v>12.012697490896285</v>
      </c>
      <c r="S8" s="2">
        <v>21984</v>
      </c>
    </row>
    <row r="9" spans="1:20" x14ac:dyDescent="0.25">
      <c r="A9" t="s">
        <v>31</v>
      </c>
      <c r="B9" t="s">
        <v>32</v>
      </c>
      <c r="C9" s="1">
        <v>44385</v>
      </c>
      <c r="D9" s="2">
        <v>58000</v>
      </c>
      <c r="E9" t="s">
        <v>22</v>
      </c>
      <c r="F9" t="s">
        <v>23</v>
      </c>
      <c r="G9" s="2">
        <v>58000</v>
      </c>
      <c r="H9" s="2">
        <v>41250</v>
      </c>
      <c r="I9" s="3">
        <f t="shared" si="0"/>
        <v>71.120689655172413</v>
      </c>
      <c r="J9" s="2">
        <v>86360</v>
      </c>
      <c r="K9" s="2">
        <v>8181</v>
      </c>
      <c r="L9" s="2">
        <f t="shared" si="1"/>
        <v>49819</v>
      </c>
      <c r="M9" s="2">
        <v>92519.5234375</v>
      </c>
      <c r="N9" s="3">
        <f t="shared" si="2"/>
        <v>0.53847013202196592</v>
      </c>
      <c r="O9">
        <v>1056</v>
      </c>
      <c r="P9" s="2">
        <f t="shared" si="3"/>
        <v>47.177083333333336</v>
      </c>
      <c r="Q9" s="12" t="s">
        <v>24</v>
      </c>
      <c r="R9" s="3">
        <f>ABS(N46-N9)*100</f>
        <v>68.119694003329144</v>
      </c>
      <c r="S9" s="2">
        <v>6010</v>
      </c>
    </row>
    <row r="10" spans="1:20" x14ac:dyDescent="0.25">
      <c r="A10" t="s">
        <v>31</v>
      </c>
      <c r="B10" t="s">
        <v>32</v>
      </c>
      <c r="C10" s="1">
        <v>44687</v>
      </c>
      <c r="D10" s="2">
        <v>150000</v>
      </c>
      <c r="E10" t="s">
        <v>22</v>
      </c>
      <c r="F10" t="s">
        <v>23</v>
      </c>
      <c r="G10" s="2">
        <v>150000</v>
      </c>
      <c r="H10" s="2">
        <v>42500</v>
      </c>
      <c r="I10" s="3">
        <f t="shared" si="0"/>
        <v>28.333333333333332</v>
      </c>
      <c r="J10" s="2">
        <v>83655</v>
      </c>
      <c r="K10" s="2">
        <v>8145</v>
      </c>
      <c r="L10" s="2">
        <f t="shared" si="1"/>
        <v>141855</v>
      </c>
      <c r="M10" s="2">
        <v>90975.90625</v>
      </c>
      <c r="N10" s="3">
        <f t="shared" si="2"/>
        <v>1.5592589933667189</v>
      </c>
      <c r="O10">
        <v>1056</v>
      </c>
      <c r="P10" s="2">
        <f t="shared" si="3"/>
        <v>134.33238636363637</v>
      </c>
      <c r="Q10" s="12" t="s">
        <v>24</v>
      </c>
      <c r="R10" s="3">
        <f>ABS(N46-N10)*100</f>
        <v>33.959192131146153</v>
      </c>
      <c r="S10" s="2">
        <v>6010</v>
      </c>
    </row>
    <row r="11" spans="1:20" x14ac:dyDescent="0.25">
      <c r="A11" t="s">
        <v>33</v>
      </c>
      <c r="B11" t="s">
        <v>34</v>
      </c>
      <c r="C11" s="1">
        <v>44398</v>
      </c>
      <c r="D11" s="2">
        <v>131000</v>
      </c>
      <c r="E11" t="s">
        <v>22</v>
      </c>
      <c r="F11" t="s">
        <v>23</v>
      </c>
      <c r="G11" s="2">
        <v>131000</v>
      </c>
      <c r="H11" s="2">
        <v>57550</v>
      </c>
      <c r="I11" s="3">
        <f t="shared" si="0"/>
        <v>43.931297709923669</v>
      </c>
      <c r="J11" s="2">
        <v>120707</v>
      </c>
      <c r="K11" s="2">
        <v>33527</v>
      </c>
      <c r="L11" s="2">
        <f t="shared" si="1"/>
        <v>97473</v>
      </c>
      <c r="M11" s="2">
        <v>103227.8125</v>
      </c>
      <c r="N11" s="3">
        <f t="shared" si="2"/>
        <v>0.94425133730311295</v>
      </c>
      <c r="O11">
        <v>1200</v>
      </c>
      <c r="P11" s="2">
        <f t="shared" si="3"/>
        <v>81.227500000000006</v>
      </c>
      <c r="Q11" s="12" t="s">
        <v>24</v>
      </c>
      <c r="R11" s="3">
        <f>ABS(N46-N11)*100</f>
        <v>27.541573475214442</v>
      </c>
      <c r="S11" s="2">
        <v>33527</v>
      </c>
    </row>
    <row r="12" spans="1:20" x14ac:dyDescent="0.25">
      <c r="A12" t="s">
        <v>35</v>
      </c>
      <c r="B12" t="s">
        <v>36</v>
      </c>
      <c r="C12" s="1">
        <v>44876</v>
      </c>
      <c r="D12" s="2">
        <v>224900</v>
      </c>
      <c r="E12" t="s">
        <v>22</v>
      </c>
      <c r="F12" t="s">
        <v>23</v>
      </c>
      <c r="G12" s="2">
        <v>224900</v>
      </c>
      <c r="H12" s="2">
        <v>81850</v>
      </c>
      <c r="I12" s="3">
        <f t="shared" si="0"/>
        <v>36.393952867941309</v>
      </c>
      <c r="J12" s="2">
        <v>173572</v>
      </c>
      <c r="K12" s="2">
        <v>36583</v>
      </c>
      <c r="L12" s="2">
        <f t="shared" si="1"/>
        <v>188317</v>
      </c>
      <c r="M12" s="2">
        <v>165032.53125</v>
      </c>
      <c r="N12" s="3">
        <f t="shared" si="2"/>
        <v>1.1410901752135612</v>
      </c>
      <c r="O12">
        <v>832</v>
      </c>
      <c r="P12" s="2">
        <f t="shared" si="3"/>
        <v>226.34254807692307</v>
      </c>
      <c r="Q12" s="12" t="s">
        <v>24</v>
      </c>
      <c r="R12" s="3">
        <f>ABS(N46-N12)*100</f>
        <v>7.857689684169622</v>
      </c>
      <c r="S12" s="2">
        <v>36583</v>
      </c>
    </row>
    <row r="13" spans="1:20" x14ac:dyDescent="0.25">
      <c r="A13" t="s">
        <v>37</v>
      </c>
      <c r="B13" t="s">
        <v>38</v>
      </c>
      <c r="C13" s="1">
        <v>44406</v>
      </c>
      <c r="D13" s="2">
        <v>73000</v>
      </c>
      <c r="E13" t="s">
        <v>22</v>
      </c>
      <c r="F13" t="s">
        <v>23</v>
      </c>
      <c r="G13" s="2">
        <v>73000</v>
      </c>
      <c r="H13" s="2">
        <v>29650</v>
      </c>
      <c r="I13" s="3">
        <f t="shared" si="0"/>
        <v>40.616438356164387</v>
      </c>
      <c r="J13" s="2">
        <v>59730</v>
      </c>
      <c r="K13" s="2">
        <v>8193</v>
      </c>
      <c r="L13" s="2">
        <f t="shared" si="1"/>
        <v>64807</v>
      </c>
      <c r="M13" s="2">
        <v>60990.53125</v>
      </c>
      <c r="N13" s="3">
        <f t="shared" si="2"/>
        <v>1.0625747746704535</v>
      </c>
      <c r="O13">
        <v>1128</v>
      </c>
      <c r="P13" s="2">
        <f t="shared" si="3"/>
        <v>57.453014184397162</v>
      </c>
      <c r="Q13" s="12" t="s">
        <v>24</v>
      </c>
      <c r="R13" s="3">
        <f>ABS(N46-N13)*100</f>
        <v>15.70922973848039</v>
      </c>
      <c r="S13" s="2">
        <v>8193</v>
      </c>
    </row>
    <row r="14" spans="1:20" x14ac:dyDescent="0.25">
      <c r="A14" t="s">
        <v>37</v>
      </c>
      <c r="B14" t="s">
        <v>38</v>
      </c>
      <c r="C14" s="1">
        <v>44854</v>
      </c>
      <c r="D14" s="2">
        <v>105000</v>
      </c>
      <c r="E14" t="s">
        <v>22</v>
      </c>
      <c r="F14" t="s">
        <v>23</v>
      </c>
      <c r="G14" s="2">
        <v>105000</v>
      </c>
      <c r="H14" s="2">
        <v>29400</v>
      </c>
      <c r="I14" s="3">
        <f t="shared" si="0"/>
        <v>28.000000000000004</v>
      </c>
      <c r="J14" s="2">
        <v>58815</v>
      </c>
      <c r="K14" s="2">
        <v>8193</v>
      </c>
      <c r="L14" s="2">
        <f t="shared" si="1"/>
        <v>96807</v>
      </c>
      <c r="M14" s="2">
        <v>60990.36328125</v>
      </c>
      <c r="N14" s="3">
        <f t="shared" si="2"/>
        <v>1.5872507522800894</v>
      </c>
      <c r="O14">
        <v>1128</v>
      </c>
      <c r="P14" s="2">
        <f t="shared" si="3"/>
        <v>85.821808510638292</v>
      </c>
      <c r="Q14" s="12" t="s">
        <v>24</v>
      </c>
      <c r="R14" s="3">
        <f>ABS(N46-N14)*100</f>
        <v>36.758368022483204</v>
      </c>
      <c r="S14" s="2">
        <v>8193</v>
      </c>
    </row>
    <row r="15" spans="1:20" x14ac:dyDescent="0.25">
      <c r="A15" t="s">
        <v>40</v>
      </c>
      <c r="B15" t="s">
        <v>39</v>
      </c>
      <c r="C15" s="1">
        <v>44767</v>
      </c>
      <c r="D15" s="2">
        <v>355000</v>
      </c>
      <c r="E15" t="s">
        <v>22</v>
      </c>
      <c r="F15" t="s">
        <v>23</v>
      </c>
      <c r="G15" s="2">
        <v>355000</v>
      </c>
      <c r="H15" s="2">
        <v>144300</v>
      </c>
      <c r="I15" s="3">
        <f t="shared" si="0"/>
        <v>40.647887323943657</v>
      </c>
      <c r="J15" s="2">
        <v>285837</v>
      </c>
      <c r="K15" s="2">
        <v>90776</v>
      </c>
      <c r="L15" s="2">
        <f t="shared" si="1"/>
        <v>264224</v>
      </c>
      <c r="M15" s="2">
        <v>233273.01162790699</v>
      </c>
      <c r="N15" s="3">
        <f t="shared" si="2"/>
        <v>1.132681394028825</v>
      </c>
      <c r="O15">
        <v>1542</v>
      </c>
      <c r="P15" s="2">
        <f t="shared" si="3"/>
        <v>171.35149156939039</v>
      </c>
      <c r="Q15" s="12" t="s">
        <v>24</v>
      </c>
      <c r="R15" s="3">
        <f>ABS(N46-N15)*100</f>
        <v>8.6985678026432431</v>
      </c>
      <c r="S15" s="2">
        <v>88671</v>
      </c>
    </row>
    <row r="16" spans="1:20" x14ac:dyDescent="0.25">
      <c r="A16" t="s">
        <v>41</v>
      </c>
      <c r="B16" t="s">
        <v>42</v>
      </c>
      <c r="C16" s="1">
        <v>44748</v>
      </c>
      <c r="D16" s="2">
        <v>45000</v>
      </c>
      <c r="E16" t="s">
        <v>22</v>
      </c>
      <c r="F16" t="s">
        <v>23</v>
      </c>
      <c r="G16" s="2">
        <v>45000</v>
      </c>
      <c r="H16" s="2">
        <v>26500</v>
      </c>
      <c r="I16" s="3">
        <f t="shared" si="0"/>
        <v>58.888888888888893</v>
      </c>
      <c r="J16" s="2">
        <v>52802</v>
      </c>
      <c r="K16" s="2">
        <v>19360</v>
      </c>
      <c r="L16" s="2">
        <f t="shared" si="1"/>
        <v>25640</v>
      </c>
      <c r="M16" s="2">
        <v>40243.442223837206</v>
      </c>
      <c r="N16" s="3">
        <f t="shared" si="2"/>
        <v>0.63712243742442043</v>
      </c>
      <c r="O16">
        <v>980</v>
      </c>
      <c r="P16" s="2">
        <f t="shared" si="3"/>
        <v>26.163265306122447</v>
      </c>
      <c r="Q16" s="12" t="s">
        <v>24</v>
      </c>
      <c r="R16" s="3">
        <f>ABS(N46-N16)*100</f>
        <v>58.254463463083695</v>
      </c>
      <c r="S16" s="2">
        <v>19360</v>
      </c>
    </row>
    <row r="17" spans="1:20" x14ac:dyDescent="0.25">
      <c r="A17" t="s">
        <v>43</v>
      </c>
      <c r="B17" t="s">
        <v>44</v>
      </c>
      <c r="C17" s="1">
        <v>44328</v>
      </c>
      <c r="D17" s="2">
        <v>79900</v>
      </c>
      <c r="E17" t="s">
        <v>22</v>
      </c>
      <c r="F17" t="s">
        <v>23</v>
      </c>
      <c r="G17" s="2">
        <v>79900</v>
      </c>
      <c r="H17" s="2">
        <v>26050</v>
      </c>
      <c r="I17" s="3">
        <f t="shared" si="0"/>
        <v>32.60325406758448</v>
      </c>
      <c r="J17" s="2">
        <v>54956</v>
      </c>
      <c r="K17" s="2">
        <v>2762</v>
      </c>
      <c r="L17" s="2">
        <f t="shared" si="1"/>
        <v>77138</v>
      </c>
      <c r="M17" s="2">
        <v>61768.046875</v>
      </c>
      <c r="N17" s="3">
        <f t="shared" si="2"/>
        <v>1.2488334001575956</v>
      </c>
      <c r="O17">
        <v>840</v>
      </c>
      <c r="P17" s="2">
        <f t="shared" si="3"/>
        <v>91.830952380952382</v>
      </c>
      <c r="Q17" s="12" t="s">
        <v>24</v>
      </c>
      <c r="R17" s="3">
        <f>ABS(N46-N17)*100</f>
        <v>2.9166328102338213</v>
      </c>
      <c r="S17" s="2">
        <v>2762</v>
      </c>
    </row>
    <row r="18" spans="1:20" x14ac:dyDescent="0.25">
      <c r="A18" t="s">
        <v>45</v>
      </c>
      <c r="B18" t="s">
        <v>46</v>
      </c>
      <c r="C18" s="1">
        <v>44440</v>
      </c>
      <c r="D18" s="2">
        <v>146000</v>
      </c>
      <c r="E18" t="s">
        <v>22</v>
      </c>
      <c r="F18" t="s">
        <v>23</v>
      </c>
      <c r="G18" s="2">
        <v>146000</v>
      </c>
      <c r="H18" s="2">
        <v>45350</v>
      </c>
      <c r="I18" s="3">
        <f t="shared" si="0"/>
        <v>31.061643835616437</v>
      </c>
      <c r="J18" s="2">
        <v>94313</v>
      </c>
      <c r="K18" s="2">
        <v>6647</v>
      </c>
      <c r="L18" s="2">
        <f t="shared" si="1"/>
        <v>139353</v>
      </c>
      <c r="M18" s="2">
        <v>103802.9609375</v>
      </c>
      <c r="N18" s="3">
        <f t="shared" si="2"/>
        <v>1.3424761561850318</v>
      </c>
      <c r="O18">
        <v>1380</v>
      </c>
      <c r="P18" s="2">
        <f t="shared" si="3"/>
        <v>100.9804347826087</v>
      </c>
      <c r="Q18" s="12" t="s">
        <v>24</v>
      </c>
      <c r="R18" s="3">
        <f>ABS(N46-N18)*100</f>
        <v>12.280908412977443</v>
      </c>
      <c r="S18" s="2">
        <v>6647</v>
      </c>
    </row>
    <row r="19" spans="1:20" s="5" customFormat="1" x14ac:dyDescent="0.25">
      <c r="A19" s="5" t="s">
        <v>47</v>
      </c>
      <c r="B19" s="5" t="s">
        <v>48</v>
      </c>
      <c r="C19" s="6">
        <v>44350</v>
      </c>
      <c r="D19" s="7">
        <v>290000</v>
      </c>
      <c r="E19" s="5" t="s">
        <v>22</v>
      </c>
      <c r="F19" s="5" t="s">
        <v>23</v>
      </c>
      <c r="G19" s="7">
        <v>290000</v>
      </c>
      <c r="H19" s="7">
        <v>157750</v>
      </c>
      <c r="I19" s="8">
        <f t="shared" si="0"/>
        <v>54.396551724137929</v>
      </c>
      <c r="J19" s="7">
        <v>331228</v>
      </c>
      <c r="K19" s="7">
        <v>51248</v>
      </c>
      <c r="L19" s="7">
        <f t="shared" si="1"/>
        <v>238752</v>
      </c>
      <c r="M19" s="7">
        <v>341439.03125</v>
      </c>
      <c r="N19" s="8">
        <f t="shared" si="2"/>
        <v>0.69925221825382622</v>
      </c>
      <c r="O19" s="5">
        <v>2683</v>
      </c>
      <c r="P19" s="7">
        <f t="shared" si="3"/>
        <v>88.986954901229964</v>
      </c>
      <c r="Q19" s="13" t="s">
        <v>24</v>
      </c>
      <c r="R19" s="8">
        <f>ABS(N46-N19)*100</f>
        <v>52.041485380143115</v>
      </c>
      <c r="S19" s="7">
        <v>37886</v>
      </c>
      <c r="T19" s="5" t="s">
        <v>49</v>
      </c>
    </row>
    <row r="20" spans="1:20" s="5" customFormat="1" x14ac:dyDescent="0.25">
      <c r="A20" s="5" t="s">
        <v>50</v>
      </c>
      <c r="B20" s="5" t="s">
        <v>51</v>
      </c>
      <c r="C20" s="6">
        <v>44350</v>
      </c>
      <c r="D20" s="7">
        <v>290000</v>
      </c>
      <c r="E20" s="5" t="s">
        <v>22</v>
      </c>
      <c r="F20" s="5" t="s">
        <v>23</v>
      </c>
      <c r="G20" s="7">
        <v>290000</v>
      </c>
      <c r="H20" s="7">
        <v>157750</v>
      </c>
      <c r="I20" s="8">
        <f t="shared" si="0"/>
        <v>54.396551724137929</v>
      </c>
      <c r="J20" s="7">
        <v>331228</v>
      </c>
      <c r="K20" s="7">
        <v>51248</v>
      </c>
      <c r="L20" s="7">
        <f t="shared" si="1"/>
        <v>238752</v>
      </c>
      <c r="M20" s="7">
        <v>341439.03125</v>
      </c>
      <c r="N20" s="8">
        <f t="shared" si="2"/>
        <v>0.69925221825382622</v>
      </c>
      <c r="O20" s="5">
        <v>2683</v>
      </c>
      <c r="P20" s="7">
        <f t="shared" si="3"/>
        <v>88.986954901229964</v>
      </c>
      <c r="Q20" s="13" t="s">
        <v>24</v>
      </c>
      <c r="R20" s="8">
        <f>ABS(N46-N20)*100</f>
        <v>52.041485380143115</v>
      </c>
      <c r="S20" s="7">
        <v>37886</v>
      </c>
      <c r="T20" s="5" t="s">
        <v>52</v>
      </c>
    </row>
    <row r="21" spans="1:20" s="5" customFormat="1" x14ac:dyDescent="0.25">
      <c r="A21" s="5" t="s">
        <v>53</v>
      </c>
      <c r="B21" s="5" t="s">
        <v>54</v>
      </c>
      <c r="C21" s="6">
        <v>44350</v>
      </c>
      <c r="D21" s="7">
        <v>290000</v>
      </c>
      <c r="E21" s="5" t="s">
        <v>22</v>
      </c>
      <c r="F21" s="5" t="s">
        <v>23</v>
      </c>
      <c r="G21" s="7">
        <v>290000</v>
      </c>
      <c r="H21" s="7">
        <v>157750</v>
      </c>
      <c r="I21" s="8">
        <f t="shared" si="0"/>
        <v>54.396551724137929</v>
      </c>
      <c r="J21" s="7">
        <v>331228</v>
      </c>
      <c r="K21" s="7">
        <v>51248</v>
      </c>
      <c r="L21" s="7">
        <f t="shared" si="1"/>
        <v>238752</v>
      </c>
      <c r="M21" s="7">
        <v>341439.03125</v>
      </c>
      <c r="N21" s="8">
        <f t="shared" si="2"/>
        <v>0.69925221825382622</v>
      </c>
      <c r="O21" s="5">
        <v>2683</v>
      </c>
      <c r="P21" s="7">
        <f t="shared" si="3"/>
        <v>88.986954901229964</v>
      </c>
      <c r="Q21" s="13" t="s">
        <v>24</v>
      </c>
      <c r="R21" s="8">
        <f>ABS(N46-N21)*100</f>
        <v>52.041485380143115</v>
      </c>
      <c r="S21" s="7">
        <v>37886</v>
      </c>
      <c r="T21" s="5" t="s">
        <v>55</v>
      </c>
    </row>
    <row r="22" spans="1:20" x14ac:dyDescent="0.25">
      <c r="A22" t="s">
        <v>56</v>
      </c>
      <c r="B22" t="s">
        <v>57</v>
      </c>
      <c r="C22" s="1">
        <v>44510</v>
      </c>
      <c r="D22" s="2">
        <v>135000</v>
      </c>
      <c r="E22" t="s">
        <v>22</v>
      </c>
      <c r="F22" t="s">
        <v>23</v>
      </c>
      <c r="G22" s="2">
        <v>135000</v>
      </c>
      <c r="H22" s="2">
        <v>51500</v>
      </c>
      <c r="I22" s="3">
        <f t="shared" si="0"/>
        <v>38.148148148148145</v>
      </c>
      <c r="J22" s="2">
        <v>110592</v>
      </c>
      <c r="K22" s="2">
        <v>9616</v>
      </c>
      <c r="L22" s="2">
        <f t="shared" si="1"/>
        <v>125384</v>
      </c>
      <c r="M22" s="2">
        <v>120968.3046875</v>
      </c>
      <c r="N22" s="3">
        <f t="shared" si="2"/>
        <v>1.0365029114354141</v>
      </c>
      <c r="O22">
        <v>852</v>
      </c>
      <c r="P22" s="2">
        <f t="shared" si="3"/>
        <v>147.1643192488263</v>
      </c>
      <c r="Q22" s="12" t="s">
        <v>24</v>
      </c>
      <c r="R22" s="3">
        <f>ABS(N46-N22)*100</f>
        <v>18.316416061984331</v>
      </c>
      <c r="S22" s="2">
        <v>6693</v>
      </c>
    </row>
    <row r="23" spans="1:20" x14ac:dyDescent="0.25">
      <c r="A23" t="s">
        <v>58</v>
      </c>
      <c r="B23" t="s">
        <v>59</v>
      </c>
      <c r="C23" s="1">
        <v>45002</v>
      </c>
      <c r="D23" s="2">
        <v>340000</v>
      </c>
      <c r="E23" t="s">
        <v>22</v>
      </c>
      <c r="F23" t="s">
        <v>23</v>
      </c>
      <c r="G23" s="2">
        <v>340000</v>
      </c>
      <c r="H23" s="2">
        <v>105600</v>
      </c>
      <c r="I23" s="3">
        <f t="shared" si="0"/>
        <v>31.058823529411768</v>
      </c>
      <c r="J23" s="2">
        <v>258658</v>
      </c>
      <c r="K23" s="2">
        <v>125670</v>
      </c>
      <c r="L23" s="2">
        <f t="shared" si="1"/>
        <v>214330</v>
      </c>
      <c r="M23" s="2">
        <v>152463.44270833331</v>
      </c>
      <c r="N23" s="3">
        <f t="shared" si="2"/>
        <v>1.405779616363636</v>
      </c>
      <c r="O23">
        <v>1240</v>
      </c>
      <c r="P23" s="2">
        <f t="shared" si="3"/>
        <v>172.84677419354838</v>
      </c>
      <c r="Q23" s="12" t="s">
        <v>24</v>
      </c>
      <c r="R23" s="3">
        <f>ABS(N46-N23)*100</f>
        <v>18.611254430837864</v>
      </c>
      <c r="S23" s="2">
        <v>125670</v>
      </c>
    </row>
    <row r="24" spans="1:20" x14ac:dyDescent="0.25">
      <c r="A24" t="s">
        <v>60</v>
      </c>
      <c r="B24" t="s">
        <v>61</v>
      </c>
      <c r="C24" s="1">
        <v>44785</v>
      </c>
      <c r="D24" s="2">
        <v>363000</v>
      </c>
      <c r="E24" t="s">
        <v>22</v>
      </c>
      <c r="F24" t="s">
        <v>23</v>
      </c>
      <c r="G24" s="2">
        <v>363000</v>
      </c>
      <c r="H24" s="2">
        <v>110350</v>
      </c>
      <c r="I24" s="3">
        <f t="shared" si="0"/>
        <v>30.399449035812669</v>
      </c>
      <c r="J24" s="2">
        <v>218502</v>
      </c>
      <c r="K24" s="2">
        <v>75421</v>
      </c>
      <c r="L24" s="2">
        <f t="shared" si="1"/>
        <v>287579</v>
      </c>
      <c r="M24" s="2">
        <v>172011.93931686049</v>
      </c>
      <c r="N24" s="3">
        <f t="shared" si="2"/>
        <v>1.6718548790398511</v>
      </c>
      <c r="O24">
        <v>1536</v>
      </c>
      <c r="P24" s="2">
        <f t="shared" si="3"/>
        <v>187.22591145833334</v>
      </c>
      <c r="Q24" s="12" t="s">
        <v>24</v>
      </c>
      <c r="R24" s="3">
        <f>ABS(N46-N24)*100</f>
        <v>45.218780698459369</v>
      </c>
      <c r="S24" s="2">
        <v>73500</v>
      </c>
    </row>
    <row r="25" spans="1:20" x14ac:dyDescent="0.25">
      <c r="A25" t="s">
        <v>62</v>
      </c>
      <c r="B25" t="s">
        <v>63</v>
      </c>
      <c r="C25" s="1">
        <v>44497</v>
      </c>
      <c r="D25" s="2">
        <v>185000</v>
      </c>
      <c r="E25" t="s">
        <v>22</v>
      </c>
      <c r="F25" t="s">
        <v>23</v>
      </c>
      <c r="G25" s="2">
        <v>185000</v>
      </c>
      <c r="H25" s="2">
        <v>83550</v>
      </c>
      <c r="I25" s="3">
        <f t="shared" si="0"/>
        <v>45.162162162162161</v>
      </c>
      <c r="J25" s="2">
        <v>176739</v>
      </c>
      <c r="K25" s="2">
        <v>11022</v>
      </c>
      <c r="L25" s="2">
        <f t="shared" si="1"/>
        <v>173978</v>
      </c>
      <c r="M25" s="2">
        <v>196114.796875</v>
      </c>
      <c r="N25" s="3">
        <f t="shared" si="2"/>
        <v>0.88712327051431217</v>
      </c>
      <c r="O25">
        <v>2340</v>
      </c>
      <c r="P25" s="2">
        <f t="shared" si="3"/>
        <v>74.34957264957265</v>
      </c>
      <c r="Q25" s="12" t="s">
        <v>24</v>
      </c>
      <c r="R25" s="3">
        <f>ABS(N46-N25)*100</f>
        <v>33.25438015409452</v>
      </c>
      <c r="S25" s="2">
        <v>7264</v>
      </c>
    </row>
    <row r="26" spans="1:20" x14ac:dyDescent="0.25">
      <c r="A26" t="s">
        <v>64</v>
      </c>
      <c r="B26" t="s">
        <v>65</v>
      </c>
      <c r="C26" s="1">
        <v>44513</v>
      </c>
      <c r="D26" s="2">
        <v>175000</v>
      </c>
      <c r="E26" t="s">
        <v>22</v>
      </c>
      <c r="F26" t="s">
        <v>23</v>
      </c>
      <c r="G26" s="2">
        <v>175000</v>
      </c>
      <c r="H26" s="2">
        <v>62100</v>
      </c>
      <c r="I26" s="3">
        <f t="shared" si="0"/>
        <v>35.485714285714288</v>
      </c>
      <c r="J26" s="2">
        <v>130745</v>
      </c>
      <c r="K26" s="2">
        <v>10249</v>
      </c>
      <c r="L26" s="2">
        <f t="shared" si="1"/>
        <v>164751</v>
      </c>
      <c r="M26" s="2">
        <v>144773.8651889535</v>
      </c>
      <c r="N26" s="3">
        <f t="shared" si="2"/>
        <v>1.1379885436157493</v>
      </c>
      <c r="O26">
        <v>1560</v>
      </c>
      <c r="P26" s="2">
        <f t="shared" si="3"/>
        <v>105.60961538461538</v>
      </c>
      <c r="Q26" s="12" t="s">
        <v>24</v>
      </c>
      <c r="R26" s="3">
        <f>ABS(N46-N26)*100</f>
        <v>8.1678528439508078</v>
      </c>
      <c r="S26" s="2">
        <v>10249</v>
      </c>
    </row>
    <row r="27" spans="1:20" x14ac:dyDescent="0.25">
      <c r="A27" t="s">
        <v>66</v>
      </c>
      <c r="B27" t="s">
        <v>67</v>
      </c>
      <c r="C27" s="1">
        <v>44662</v>
      </c>
      <c r="D27" s="2">
        <v>375000</v>
      </c>
      <c r="E27" t="s">
        <v>22</v>
      </c>
      <c r="F27" t="s">
        <v>23</v>
      </c>
      <c r="G27" s="2">
        <v>375000</v>
      </c>
      <c r="H27" s="2">
        <v>145100</v>
      </c>
      <c r="I27" s="3">
        <f t="shared" si="0"/>
        <v>38.693333333333335</v>
      </c>
      <c r="J27" s="2">
        <v>286642</v>
      </c>
      <c r="K27" s="2">
        <v>55773</v>
      </c>
      <c r="L27" s="2">
        <f t="shared" si="1"/>
        <v>319227</v>
      </c>
      <c r="M27" s="2">
        <v>276988.07412790699</v>
      </c>
      <c r="N27" s="3">
        <f t="shared" si="2"/>
        <v>1.1524936624260147</v>
      </c>
      <c r="O27">
        <v>2192</v>
      </c>
      <c r="P27" s="2">
        <f t="shared" si="3"/>
        <v>145.63275547445255</v>
      </c>
      <c r="Q27" s="12" t="s">
        <v>24</v>
      </c>
      <c r="R27" s="3">
        <f>ABS(N46-N27)*100</f>
        <v>6.7173409629242675</v>
      </c>
      <c r="S27" s="2">
        <v>40470</v>
      </c>
    </row>
    <row r="28" spans="1:20" x14ac:dyDescent="0.25">
      <c r="A28" t="s">
        <v>68</v>
      </c>
      <c r="B28" t="s">
        <v>69</v>
      </c>
      <c r="C28" s="1">
        <v>44819</v>
      </c>
      <c r="D28" s="2">
        <v>90400</v>
      </c>
      <c r="E28" t="s">
        <v>22</v>
      </c>
      <c r="F28" t="s">
        <v>23</v>
      </c>
      <c r="G28" s="2">
        <v>90400</v>
      </c>
      <c r="H28" s="2">
        <v>48250</v>
      </c>
      <c r="I28" s="3">
        <f t="shared" si="0"/>
        <v>53.373893805309734</v>
      </c>
      <c r="J28" s="2">
        <v>95240</v>
      </c>
      <c r="K28" s="2">
        <v>9283</v>
      </c>
      <c r="L28" s="2">
        <f t="shared" si="1"/>
        <v>81117</v>
      </c>
      <c r="M28" s="2">
        <v>103562.6484375</v>
      </c>
      <c r="N28" s="3">
        <f t="shared" si="2"/>
        <v>0.78326502096896511</v>
      </c>
      <c r="O28">
        <v>1024</v>
      </c>
      <c r="P28" s="2">
        <f t="shared" si="3"/>
        <v>79.2158203125</v>
      </c>
      <c r="Q28" s="12" t="s">
        <v>24</v>
      </c>
      <c r="R28" s="3">
        <f>ABS(N46-N28)*100</f>
        <v>43.640205108629225</v>
      </c>
      <c r="S28" s="2">
        <v>9283</v>
      </c>
    </row>
    <row r="29" spans="1:20" x14ac:dyDescent="0.25">
      <c r="A29" t="s">
        <v>70</v>
      </c>
      <c r="B29" t="s">
        <v>71</v>
      </c>
      <c r="C29" s="1">
        <v>44851</v>
      </c>
      <c r="D29" s="2">
        <v>139000</v>
      </c>
      <c r="E29" t="s">
        <v>22</v>
      </c>
      <c r="F29" t="s">
        <v>23</v>
      </c>
      <c r="G29" s="2">
        <v>139000</v>
      </c>
      <c r="H29" s="2">
        <v>34500</v>
      </c>
      <c r="I29" s="3">
        <f t="shared" si="0"/>
        <v>24.820143884892087</v>
      </c>
      <c r="J29" s="2">
        <v>69009</v>
      </c>
      <c r="K29" s="2">
        <v>11134</v>
      </c>
      <c r="L29" s="2">
        <f t="shared" si="1"/>
        <v>127866</v>
      </c>
      <c r="M29" s="2">
        <v>69728.9140625</v>
      </c>
      <c r="N29" s="3">
        <f t="shared" si="2"/>
        <v>1.8337586597919779</v>
      </c>
      <c r="O29">
        <v>768</v>
      </c>
      <c r="P29" s="2">
        <f t="shared" si="3"/>
        <v>166.4921875</v>
      </c>
      <c r="Q29" s="12" t="s">
        <v>24</v>
      </c>
      <c r="R29" s="3">
        <f>ABS(N46-N29)*100</f>
        <v>61.409158773672054</v>
      </c>
      <c r="S29" s="2">
        <v>9419</v>
      </c>
    </row>
    <row r="30" spans="1:20" s="5" customFormat="1" x14ac:dyDescent="0.25">
      <c r="A30" s="5" t="s">
        <v>72</v>
      </c>
      <c r="B30" s="5" t="s">
        <v>73</v>
      </c>
      <c r="C30" s="6">
        <v>45004</v>
      </c>
      <c r="D30" s="7">
        <v>18000</v>
      </c>
      <c r="E30" s="5" t="s">
        <v>22</v>
      </c>
      <c r="F30" s="5" t="s">
        <v>23</v>
      </c>
      <c r="G30" s="7">
        <v>18000</v>
      </c>
      <c r="H30" s="7">
        <v>29800</v>
      </c>
      <c r="I30" s="8">
        <f t="shared" si="0"/>
        <v>165.55555555555554</v>
      </c>
      <c r="J30" s="7">
        <v>66171</v>
      </c>
      <c r="K30" s="7">
        <v>720</v>
      </c>
      <c r="L30" s="7">
        <f t="shared" si="1"/>
        <v>17280</v>
      </c>
      <c r="M30" s="7">
        <v>75231.037597656294</v>
      </c>
      <c r="N30" s="8">
        <f t="shared" si="2"/>
        <v>0.22969243216364107</v>
      </c>
      <c r="O30" s="5">
        <v>1140</v>
      </c>
      <c r="P30" s="7">
        <f t="shared" si="3"/>
        <v>15.157894736842104</v>
      </c>
      <c r="Q30" s="13" t="s">
        <v>24</v>
      </c>
      <c r="R30" s="8">
        <f>ABS(N46-N30)*100</f>
        <v>98.997463989161631</v>
      </c>
      <c r="S30" s="7">
        <v>720</v>
      </c>
      <c r="T30" s="5" t="s">
        <v>74</v>
      </c>
    </row>
    <row r="31" spans="1:20" s="5" customFormat="1" x14ac:dyDescent="0.25">
      <c r="A31" s="5" t="s">
        <v>74</v>
      </c>
      <c r="B31" s="5" t="s">
        <v>75</v>
      </c>
      <c r="C31" s="6">
        <v>45004</v>
      </c>
      <c r="D31" s="7">
        <v>18000</v>
      </c>
      <c r="E31" s="5" t="s">
        <v>22</v>
      </c>
      <c r="F31" s="5" t="s">
        <v>23</v>
      </c>
      <c r="G31" s="7">
        <v>18000</v>
      </c>
      <c r="H31" s="7">
        <v>29800</v>
      </c>
      <c r="I31" s="8">
        <f t="shared" si="0"/>
        <v>165.55555555555554</v>
      </c>
      <c r="J31" s="7">
        <v>66171</v>
      </c>
      <c r="K31" s="7">
        <v>720</v>
      </c>
      <c r="L31" s="7">
        <f t="shared" si="1"/>
        <v>17280</v>
      </c>
      <c r="M31" s="7">
        <v>75231.037597656294</v>
      </c>
      <c r="N31" s="8">
        <f t="shared" si="2"/>
        <v>0.22969243216364107</v>
      </c>
      <c r="O31" s="5">
        <v>1140</v>
      </c>
      <c r="P31" s="7">
        <f t="shared" si="3"/>
        <v>15.157894736842104</v>
      </c>
      <c r="Q31" s="13" t="s">
        <v>24</v>
      </c>
      <c r="R31" s="8">
        <f>ABS(N46-N31)*100</f>
        <v>98.997463989161631</v>
      </c>
      <c r="S31" s="7">
        <v>720</v>
      </c>
      <c r="T31" s="5" t="s">
        <v>72</v>
      </c>
    </row>
    <row r="32" spans="1:20" x14ac:dyDescent="0.25">
      <c r="A32" t="s">
        <v>76</v>
      </c>
      <c r="B32" t="s">
        <v>77</v>
      </c>
      <c r="C32" s="1">
        <v>44454</v>
      </c>
      <c r="D32" s="2">
        <v>165000</v>
      </c>
      <c r="E32" t="s">
        <v>22</v>
      </c>
      <c r="F32" t="s">
        <v>23</v>
      </c>
      <c r="G32" s="2">
        <v>165000</v>
      </c>
      <c r="H32" s="2">
        <v>75650</v>
      </c>
      <c r="I32" s="3">
        <f t="shared" si="0"/>
        <v>45.848484848484851</v>
      </c>
      <c r="J32" s="2">
        <v>165729</v>
      </c>
      <c r="K32" s="2">
        <v>20275</v>
      </c>
      <c r="L32" s="2">
        <f t="shared" si="1"/>
        <v>144725</v>
      </c>
      <c r="M32" s="2">
        <v>173104.17708333334</v>
      </c>
      <c r="N32" s="3">
        <f t="shared" si="2"/>
        <v>0.83605723696851375</v>
      </c>
      <c r="O32">
        <v>1960</v>
      </c>
      <c r="P32" s="2">
        <f t="shared" si="3"/>
        <v>73.839285714285708</v>
      </c>
      <c r="Q32" s="12" t="s">
        <v>24</v>
      </c>
      <c r="R32" s="3">
        <f>ABS(N46-N32)*100</f>
        <v>38.360983508674366</v>
      </c>
      <c r="S32" s="2">
        <v>20275</v>
      </c>
    </row>
    <row r="33" spans="1:20" s="5" customFormat="1" x14ac:dyDescent="0.25">
      <c r="A33" s="5" t="s">
        <v>78</v>
      </c>
      <c r="B33" s="5" t="s">
        <v>79</v>
      </c>
      <c r="C33" s="6">
        <v>44467</v>
      </c>
      <c r="D33" s="7">
        <v>160000</v>
      </c>
      <c r="E33" s="5" t="s">
        <v>22</v>
      </c>
      <c r="F33" s="5" t="s">
        <v>23</v>
      </c>
      <c r="G33" s="7">
        <v>160000</v>
      </c>
      <c r="H33" s="7">
        <v>92650</v>
      </c>
      <c r="I33" s="8">
        <f t="shared" si="0"/>
        <v>57.90625</v>
      </c>
      <c r="J33" s="7">
        <v>191719</v>
      </c>
      <c r="K33" s="7">
        <v>72564</v>
      </c>
      <c r="L33" s="7">
        <f t="shared" si="1"/>
        <v>87436</v>
      </c>
      <c r="M33" s="7">
        <v>151052.13388480389</v>
      </c>
      <c r="N33" s="8">
        <f t="shared" si="2"/>
        <v>0.57884650650934111</v>
      </c>
      <c r="O33" s="5">
        <v>1632</v>
      </c>
      <c r="P33" s="7">
        <f t="shared" si="3"/>
        <v>53.575980392156865</v>
      </c>
      <c r="Q33" s="13" t="s">
        <v>24</v>
      </c>
      <c r="R33" s="8">
        <f>ABS(N46-N33)*100</f>
        <v>64.082056554591631</v>
      </c>
      <c r="S33" s="7">
        <v>67959</v>
      </c>
      <c r="T33" s="5" t="s">
        <v>80</v>
      </c>
    </row>
    <row r="34" spans="1:20" s="5" customFormat="1" x14ac:dyDescent="0.25">
      <c r="A34" s="5" t="s">
        <v>80</v>
      </c>
      <c r="B34" s="5" t="s">
        <v>81</v>
      </c>
      <c r="C34" s="6">
        <v>44467</v>
      </c>
      <c r="D34" s="7">
        <v>160000</v>
      </c>
      <c r="E34" s="5" t="s">
        <v>22</v>
      </c>
      <c r="F34" s="5" t="s">
        <v>23</v>
      </c>
      <c r="G34" s="7">
        <v>160000</v>
      </c>
      <c r="H34" s="7">
        <v>92650</v>
      </c>
      <c r="I34" s="8">
        <f t="shared" si="0"/>
        <v>57.90625</v>
      </c>
      <c r="J34" s="7">
        <v>191719</v>
      </c>
      <c r="K34" s="7">
        <v>72564</v>
      </c>
      <c r="L34" s="7">
        <f t="shared" si="1"/>
        <v>87436</v>
      </c>
      <c r="M34" s="7">
        <v>151052.13388480389</v>
      </c>
      <c r="N34" s="8">
        <f t="shared" si="2"/>
        <v>0.57884650650934111</v>
      </c>
      <c r="O34" s="5">
        <v>1632</v>
      </c>
      <c r="P34" s="7">
        <f t="shared" si="3"/>
        <v>53.575980392156865</v>
      </c>
      <c r="Q34" s="13" t="s">
        <v>24</v>
      </c>
      <c r="R34" s="8">
        <f>ABS(N46-N34)*100</f>
        <v>64.082056554591631</v>
      </c>
      <c r="S34" s="7">
        <v>67959</v>
      </c>
      <c r="T34" s="5" t="s">
        <v>78</v>
      </c>
    </row>
    <row r="35" spans="1:20" x14ac:dyDescent="0.25">
      <c r="A35" t="s">
        <v>82</v>
      </c>
      <c r="B35" t="s">
        <v>83</v>
      </c>
      <c r="C35" s="1">
        <v>44531</v>
      </c>
      <c r="D35" s="2">
        <v>217000</v>
      </c>
      <c r="E35" t="s">
        <v>22</v>
      </c>
      <c r="F35" t="s">
        <v>23</v>
      </c>
      <c r="G35" s="2">
        <v>217000</v>
      </c>
      <c r="H35" s="2">
        <v>67650</v>
      </c>
      <c r="I35" s="3">
        <f t="shared" si="0"/>
        <v>31.17511520737327</v>
      </c>
      <c r="J35" s="2">
        <v>144546</v>
      </c>
      <c r="K35" s="2">
        <v>27655</v>
      </c>
      <c r="L35" s="2">
        <f t="shared" si="1"/>
        <v>189345</v>
      </c>
      <c r="M35" s="2">
        <v>140465.2450944767</v>
      </c>
      <c r="N35" s="3">
        <f t="shared" si="2"/>
        <v>1.3479846909649917</v>
      </c>
      <c r="O35">
        <v>1764</v>
      </c>
      <c r="P35" s="2">
        <f t="shared" si="3"/>
        <v>107.33843537414965</v>
      </c>
      <c r="Q35" s="12" t="s">
        <v>24</v>
      </c>
      <c r="R35" s="3">
        <f>ABS(N46-N35)*100</f>
        <v>12.831761890973436</v>
      </c>
      <c r="S35" s="2">
        <v>21969</v>
      </c>
    </row>
    <row r="36" spans="1:20" x14ac:dyDescent="0.25">
      <c r="A36" t="s">
        <v>84</v>
      </c>
      <c r="B36" t="s">
        <v>85</v>
      </c>
      <c r="C36" s="1">
        <v>44743</v>
      </c>
      <c r="D36" s="2">
        <v>27000</v>
      </c>
      <c r="E36" t="s">
        <v>22</v>
      </c>
      <c r="F36" t="s">
        <v>23</v>
      </c>
      <c r="G36" s="2">
        <v>27000</v>
      </c>
      <c r="H36" s="2">
        <v>12450</v>
      </c>
      <c r="I36" s="3">
        <f t="shared" si="0"/>
        <v>46.111111111111114</v>
      </c>
      <c r="J36" s="2">
        <v>24850</v>
      </c>
      <c r="K36" s="2">
        <v>8107</v>
      </c>
      <c r="L36" s="2">
        <f t="shared" si="1"/>
        <v>18893</v>
      </c>
      <c r="M36" s="2">
        <v>20154.216796875</v>
      </c>
      <c r="N36" s="3">
        <f t="shared" si="2"/>
        <v>0.93742169147100984</v>
      </c>
      <c r="O36">
        <v>720</v>
      </c>
      <c r="P36" s="2">
        <f t="shared" si="3"/>
        <v>26.240277777777777</v>
      </c>
      <c r="Q36" s="12" t="s">
        <v>24</v>
      </c>
      <c r="R36" s="3">
        <f>ABS(N46-N36)*100</f>
        <v>28.224538058424752</v>
      </c>
      <c r="S36" s="2">
        <v>6248</v>
      </c>
    </row>
    <row r="37" spans="1:20" x14ac:dyDescent="0.25">
      <c r="A37" t="s">
        <v>86</v>
      </c>
      <c r="B37" t="s">
        <v>87</v>
      </c>
      <c r="C37" s="1">
        <v>44881</v>
      </c>
      <c r="D37" s="2">
        <v>138000</v>
      </c>
      <c r="E37" t="s">
        <v>22</v>
      </c>
      <c r="F37" t="s">
        <v>23</v>
      </c>
      <c r="G37" s="2">
        <v>138000</v>
      </c>
      <c r="H37" s="2">
        <v>51400</v>
      </c>
      <c r="I37" s="3">
        <f t="shared" si="0"/>
        <v>37.246376811594203</v>
      </c>
      <c r="J37" s="2">
        <v>102610</v>
      </c>
      <c r="K37" s="2">
        <v>4069</v>
      </c>
      <c r="L37" s="2">
        <f t="shared" si="1"/>
        <v>133931</v>
      </c>
      <c r="M37" s="2">
        <v>118724.09375</v>
      </c>
      <c r="N37" s="3">
        <f t="shared" si="2"/>
        <v>1.1280861008888519</v>
      </c>
      <c r="O37">
        <v>2176</v>
      </c>
      <c r="P37" s="2">
        <f t="shared" si="3"/>
        <v>61.549172794117645</v>
      </c>
      <c r="Q37" s="12" t="s">
        <v>24</v>
      </c>
      <c r="R37" s="3">
        <f>ABS(N46-N37)*100</f>
        <v>9.1580971166405511</v>
      </c>
      <c r="S37" s="2">
        <v>3334</v>
      </c>
    </row>
    <row r="38" spans="1:20" x14ac:dyDescent="0.25">
      <c r="A38" t="s">
        <v>88</v>
      </c>
      <c r="B38" t="s">
        <v>89</v>
      </c>
      <c r="C38" s="1">
        <v>44547</v>
      </c>
      <c r="D38" s="2">
        <v>170000</v>
      </c>
      <c r="E38" t="s">
        <v>22</v>
      </c>
      <c r="F38" t="s">
        <v>23</v>
      </c>
      <c r="G38" s="2">
        <v>170000</v>
      </c>
      <c r="H38" s="2">
        <v>55800</v>
      </c>
      <c r="I38" s="3">
        <f t="shared" si="0"/>
        <v>32.82352941176471</v>
      </c>
      <c r="J38" s="2">
        <v>113592</v>
      </c>
      <c r="K38" s="2">
        <v>12664</v>
      </c>
      <c r="L38" s="2">
        <f t="shared" si="1"/>
        <v>157336</v>
      </c>
      <c r="M38" s="2">
        <v>121600</v>
      </c>
      <c r="N38" s="3">
        <f t="shared" si="2"/>
        <v>1.2938815789473683</v>
      </c>
      <c r="O38">
        <v>1652</v>
      </c>
      <c r="P38" s="2">
        <f t="shared" si="3"/>
        <v>95.239709443099272</v>
      </c>
      <c r="Q38" s="12" t="s">
        <v>24</v>
      </c>
      <c r="R38" s="3">
        <f>ABS(N46-N38)*100</f>
        <v>7.4214506892110954</v>
      </c>
      <c r="S38" s="2">
        <v>7239</v>
      </c>
    </row>
    <row r="39" spans="1:20" x14ac:dyDescent="0.25">
      <c r="A39" t="s">
        <v>90</v>
      </c>
      <c r="B39" t="s">
        <v>79</v>
      </c>
      <c r="C39" s="1">
        <v>44441</v>
      </c>
      <c r="D39" s="2">
        <v>85100</v>
      </c>
      <c r="E39" t="s">
        <v>22</v>
      </c>
      <c r="F39" t="s">
        <v>23</v>
      </c>
      <c r="G39" s="2">
        <v>85100</v>
      </c>
      <c r="H39" s="2">
        <v>30850</v>
      </c>
      <c r="I39" s="3">
        <f t="shared" si="0"/>
        <v>36.251468860164508</v>
      </c>
      <c r="J39" s="2">
        <v>61635</v>
      </c>
      <c r="K39" s="2">
        <v>55392</v>
      </c>
      <c r="L39" s="2">
        <f t="shared" si="1"/>
        <v>29708</v>
      </c>
      <c r="M39" s="2">
        <v>7388.16552734375</v>
      </c>
      <c r="N39" s="3">
        <f t="shared" si="2"/>
        <v>4.0210252315070756</v>
      </c>
      <c r="O39">
        <v>0</v>
      </c>
      <c r="P39" s="2" t="e">
        <f t="shared" si="3"/>
        <v>#DIV/0!</v>
      </c>
      <c r="Q39" s="12" t="s">
        <v>24</v>
      </c>
      <c r="R39" s="3">
        <f>ABS(N46-N39)*100</f>
        <v>280.13581594518183</v>
      </c>
      <c r="S39" s="2">
        <v>55392</v>
      </c>
    </row>
    <row r="40" spans="1:20" x14ac:dyDescent="0.25">
      <c r="A40" t="s">
        <v>91</v>
      </c>
      <c r="B40" t="s">
        <v>92</v>
      </c>
      <c r="C40" s="1">
        <v>44441</v>
      </c>
      <c r="D40" s="2">
        <v>85100</v>
      </c>
      <c r="E40" t="s">
        <v>22</v>
      </c>
      <c r="F40" t="s">
        <v>23</v>
      </c>
      <c r="G40" s="2">
        <v>85100</v>
      </c>
      <c r="H40" s="2">
        <v>30850</v>
      </c>
      <c r="I40" s="3">
        <f t="shared" si="0"/>
        <v>36.251468860164508</v>
      </c>
      <c r="J40" s="2">
        <v>61635</v>
      </c>
      <c r="K40" s="2">
        <v>55392</v>
      </c>
      <c r="L40" s="2">
        <f t="shared" si="1"/>
        <v>29708</v>
      </c>
      <c r="M40" s="2">
        <v>7388.16552734375</v>
      </c>
      <c r="N40" s="3">
        <f t="shared" si="2"/>
        <v>4.0210252315070756</v>
      </c>
      <c r="O40">
        <v>0</v>
      </c>
      <c r="P40" s="2" t="e">
        <f t="shared" si="3"/>
        <v>#DIV/0!</v>
      </c>
      <c r="Q40" s="12" t="s">
        <v>24</v>
      </c>
      <c r="R40" s="3">
        <f>ABS(N46-N40)*100</f>
        <v>280.13581594518183</v>
      </c>
      <c r="S40" s="2">
        <v>55392</v>
      </c>
    </row>
    <row r="41" spans="1:20" x14ac:dyDescent="0.25">
      <c r="A41" t="s">
        <v>93</v>
      </c>
      <c r="B41" t="s">
        <v>94</v>
      </c>
      <c r="C41" s="1">
        <v>44981</v>
      </c>
      <c r="D41" s="2">
        <v>105000</v>
      </c>
      <c r="E41" t="s">
        <v>22</v>
      </c>
      <c r="F41" t="s">
        <v>23</v>
      </c>
      <c r="G41" s="2">
        <v>105000</v>
      </c>
      <c r="H41" s="2">
        <v>68100</v>
      </c>
      <c r="I41" s="3">
        <f t="shared" si="0"/>
        <v>64.857142857142861</v>
      </c>
      <c r="J41" s="2">
        <v>142964</v>
      </c>
      <c r="K41" s="2">
        <v>9819</v>
      </c>
      <c r="L41" s="2">
        <f t="shared" si="1"/>
        <v>95181</v>
      </c>
      <c r="M41" s="2">
        <v>153026.4375</v>
      </c>
      <c r="N41" s="3">
        <f t="shared" si="2"/>
        <v>0.62199056290518429</v>
      </c>
      <c r="O41">
        <v>1404</v>
      </c>
      <c r="P41" s="2">
        <f t="shared" si="3"/>
        <v>67.792735042735046</v>
      </c>
      <c r="Q41" s="12" t="s">
        <v>24</v>
      </c>
      <c r="R41" s="3">
        <f>ABS(N46-N41)*100</f>
        <v>59.767650915007309</v>
      </c>
      <c r="S41" s="2">
        <v>5616</v>
      </c>
    </row>
    <row r="42" spans="1:20" x14ac:dyDescent="0.25">
      <c r="A42" t="s">
        <v>95</v>
      </c>
      <c r="B42" t="s">
        <v>96</v>
      </c>
      <c r="C42" s="1">
        <v>44837</v>
      </c>
      <c r="D42" s="2">
        <v>180500</v>
      </c>
      <c r="E42" t="s">
        <v>22</v>
      </c>
      <c r="F42" t="s">
        <v>23</v>
      </c>
      <c r="G42" s="2">
        <v>180500</v>
      </c>
      <c r="H42" s="2">
        <v>36850</v>
      </c>
      <c r="I42" s="3">
        <f t="shared" si="0"/>
        <v>20.415512465373961</v>
      </c>
      <c r="J42" s="2">
        <v>72360</v>
      </c>
      <c r="K42" s="2">
        <v>10485</v>
      </c>
      <c r="L42" s="2">
        <f t="shared" si="1"/>
        <v>170015</v>
      </c>
      <c r="M42" s="2">
        <v>74548.1953125</v>
      </c>
      <c r="N42" s="3">
        <f t="shared" si="2"/>
        <v>2.280605174777349</v>
      </c>
      <c r="O42">
        <v>1192</v>
      </c>
      <c r="P42" s="2">
        <f t="shared" si="3"/>
        <v>142.63003355704697</v>
      </c>
      <c r="Q42" s="12" t="s">
        <v>24</v>
      </c>
      <c r="R42" s="3">
        <f>ABS(N46-N42)*100</f>
        <v>106.09381027220917</v>
      </c>
      <c r="S42" s="2">
        <v>7416</v>
      </c>
    </row>
    <row r="43" spans="1:20" x14ac:dyDescent="0.25">
      <c r="A43" t="s">
        <v>97</v>
      </c>
      <c r="B43" t="s">
        <v>98</v>
      </c>
      <c r="C43" s="1">
        <v>45014</v>
      </c>
      <c r="D43" s="2">
        <v>139500</v>
      </c>
      <c r="E43" t="s">
        <v>99</v>
      </c>
      <c r="F43" t="s">
        <v>23</v>
      </c>
      <c r="G43" s="2">
        <v>139500</v>
      </c>
      <c r="H43" s="2">
        <v>31700</v>
      </c>
      <c r="I43" s="3">
        <f t="shared" si="0"/>
        <v>22.724014336917563</v>
      </c>
      <c r="J43" s="2">
        <v>69662</v>
      </c>
      <c r="K43" s="2">
        <v>4950</v>
      </c>
      <c r="L43" s="2">
        <f t="shared" si="1"/>
        <v>134550</v>
      </c>
      <c r="M43" s="2">
        <v>74364.3671875</v>
      </c>
      <c r="N43" s="3">
        <f t="shared" si="2"/>
        <v>1.8093342966363153</v>
      </c>
      <c r="O43">
        <v>1080</v>
      </c>
      <c r="P43" s="2">
        <f t="shared" si="3"/>
        <v>124.58333333333333</v>
      </c>
      <c r="Q43" s="12" t="s">
        <v>24</v>
      </c>
      <c r="R43" s="3">
        <f>ABS(N46-N43)*100</f>
        <v>58.966722458105792</v>
      </c>
      <c r="S43" s="2">
        <v>4950</v>
      </c>
    </row>
    <row r="44" spans="1:20" x14ac:dyDescent="0.25">
      <c r="C44" s="1" t="s">
        <v>100</v>
      </c>
      <c r="D44" s="2">
        <f>+SUM(D4:D43)</f>
        <v>6310400</v>
      </c>
      <c r="G44" s="2">
        <f>+SUM(G4:G43)</f>
        <v>6310400</v>
      </c>
      <c r="H44" s="2">
        <f>+SUM(H4:H43)</f>
        <v>2558150</v>
      </c>
      <c r="J44" s="2">
        <f>+SUM(J4:J43)</f>
        <v>5323614</v>
      </c>
      <c r="L44" s="2">
        <f>+SUM(L4:L43)</f>
        <v>5201915</v>
      </c>
      <c r="M44" s="2">
        <f>+SUM(M4:M43)</f>
        <v>5070906.9956546761</v>
      </c>
      <c r="R44" s="3">
        <f>ABS(N46-N45)*100</f>
        <v>19.383185077086274</v>
      </c>
    </row>
    <row r="45" spans="1:20" x14ac:dyDescent="0.25">
      <c r="H45" s="2" t="s">
        <v>101</v>
      </c>
      <c r="I45" s="3">
        <f>H44/G44*100</f>
        <v>40.538634634888439</v>
      </c>
      <c r="M45" s="11" t="s">
        <v>102</v>
      </c>
      <c r="N45" s="10">
        <f>L44/M44</f>
        <v>1.0258352212843946</v>
      </c>
      <c r="P45" s="2" t="s">
        <v>103</v>
      </c>
      <c r="Q45" s="3">
        <f>STDEV(N4:N43)</f>
        <v>0.8191113526413506</v>
      </c>
    </row>
    <row r="46" spans="1:20" x14ac:dyDescent="0.25">
      <c r="H46" s="2" t="s">
        <v>104</v>
      </c>
      <c r="I46" s="3">
        <f>STDEV(I4:I43)</f>
        <v>32.737677585819682</v>
      </c>
      <c r="M46" s="15" t="s">
        <v>105</v>
      </c>
      <c r="N46" s="14">
        <f>AVERAGE(N4:N43)</f>
        <v>1.2196670720552574</v>
      </c>
      <c r="P46" s="2" t="s">
        <v>106</v>
      </c>
      <c r="Q46" s="3">
        <f>AVERAGE(R4:R43)</f>
        <v>55.056612006029624</v>
      </c>
    </row>
    <row r="47" spans="1:20" x14ac:dyDescent="0.25">
      <c r="A47" s="5" t="s">
        <v>110</v>
      </c>
    </row>
    <row r="48" spans="1:20" x14ac:dyDescent="0.25">
      <c r="F48" s="9" t="s">
        <v>108</v>
      </c>
      <c r="I48" s="16" t="s">
        <v>109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7F53C-9B4B-4E25-842E-7FFA7FED2F7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Garfield24ResECF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Anissa Zaucha</dc:creator>
  <cp:lastModifiedBy>Anissa Zaucha</cp:lastModifiedBy>
  <cp:lastPrinted>2024-01-23T23:47:49Z</cp:lastPrinted>
  <dcterms:created xsi:type="dcterms:W3CDTF">2024-01-23T02:10:31Z</dcterms:created>
  <dcterms:modified xsi:type="dcterms:W3CDTF">2024-04-23T14:36:10Z</dcterms:modified>
</cp:coreProperties>
</file>